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0115" windowHeight="7230" activeTab="0"/>
  </bookViews>
  <sheets>
    <sheet name="AY 2012-13 SALARY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<sst xmlns="http://schemas.openxmlformats.org/spreadsheetml/2006/main" count="65" uniqueCount="35">
  <si>
    <t>AY 2012 -2013</t>
  </si>
  <si>
    <t>AY 2010 -2011</t>
  </si>
  <si>
    <t>Individual (MALE)</t>
  </si>
  <si>
    <t>INCOME SLAB</t>
  </si>
  <si>
    <t>TAX</t>
  </si>
  <si>
    <t>SURCHARGE</t>
  </si>
  <si>
    <t>EDU. CESS</t>
  </si>
  <si>
    <t>HIGHER EDU. CESS</t>
  </si>
  <si>
    <t>Upto Rs. 180000</t>
  </si>
  <si>
    <t>NIL</t>
  </si>
  <si>
    <t>Rs. 180000 to Rs. 500000</t>
  </si>
  <si>
    <t>10% of (total income  - Rs. 180000)</t>
  </si>
  <si>
    <t xml:space="preserve">Rs. 500000 to Rs. 800000 </t>
  </si>
  <si>
    <t>Rs. 32000 + 20% of (total income - Rs. 500000)</t>
  </si>
  <si>
    <t>Above 800000</t>
  </si>
  <si>
    <t>Rs. 92000 + 30% of (total income - Rs. 800000)</t>
  </si>
  <si>
    <t>Individual (FEMALE)</t>
  </si>
  <si>
    <t>Upto Rs. 190000</t>
  </si>
  <si>
    <t>Rs. 190000 to Rs. 500000</t>
  </si>
  <si>
    <t>10% of (total income  - Rs. 190000)</t>
  </si>
  <si>
    <t>Rs. 31000 + 20% of (total income - Rs. 500000)</t>
  </si>
  <si>
    <t>Above Rs. 800000</t>
  </si>
  <si>
    <t>Rs. 91000 + 30% of (total income - Rs. 800000)</t>
  </si>
  <si>
    <t>Individual (SENIOR CITIZEN)</t>
  </si>
  <si>
    <t>Upto Rs. 250000</t>
  </si>
  <si>
    <t>Rs. 250000 to Rs. 500000</t>
  </si>
  <si>
    <t>10% of (total income  - Rs. 250000)</t>
  </si>
  <si>
    <t>Rs. 25000 + 20% of (total income - Rs. 500000)</t>
  </si>
  <si>
    <t>Above Rs 800000</t>
  </si>
  <si>
    <t>Rs. 85000 + 30% of (total income - Rs. 800000)</t>
  </si>
  <si>
    <t>Individual (VERY SENIOR CITIZEN)</t>
  </si>
  <si>
    <t>Upto Rs. 500000</t>
  </si>
  <si>
    <t>20% of (total income - Rs. 500000)</t>
  </si>
  <si>
    <t>Rs. 60000 + 30% of (total income - Rs. 800000)</t>
  </si>
  <si>
    <t>AAAAAHUrVZU=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</si>
</sst>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9" fontId="19" fillId="0" borderId="10" xfId="0" applyNumberFormat="1" applyFont="1" applyBorder="1" applyAlignment="1">
      <alignment horizontal="left" vertical="center" wrapText="1"/>
    </xf>
    <xf numFmtId="9" fontId="1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28125" style="0" customWidth="1"/>
    <col min="2" max="2" width="44.00390625" style="0" customWidth="1"/>
    <col min="3" max="3" width="10.140625" style="0" customWidth="1"/>
  </cols>
  <sheetData>
    <row r="1" spans="1:5" ht="15">
      <c r="A1" s="1" t="s">
        <v>0</v>
      </c>
      <c r="B1" s="1"/>
      <c r="C1" s="1"/>
      <c r="D1" s="1"/>
      <c r="E1" s="1" t="s">
        <v>1</v>
      </c>
    </row>
    <row r="2" spans="1:5" ht="15">
      <c r="A2" s="2" t="s">
        <v>2</v>
      </c>
      <c r="B2" s="2"/>
      <c r="C2" s="2"/>
      <c r="D2" s="2"/>
      <c r="E2" s="2"/>
    </row>
    <row r="3" spans="1:5" ht="38.2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</row>
    <row r="4" spans="1:5" ht="15">
      <c r="A4" s="4" t="s">
        <v>8</v>
      </c>
      <c r="B4" s="4" t="s">
        <v>9</v>
      </c>
      <c r="C4" s="5" t="s">
        <v>9</v>
      </c>
      <c r="D4" s="5" t="s">
        <v>9</v>
      </c>
      <c r="E4" s="5" t="s">
        <v>9</v>
      </c>
    </row>
    <row r="5" spans="1:5" ht="15">
      <c r="A5" s="4" t="s">
        <v>10</v>
      </c>
      <c r="B5" s="6" t="s">
        <v>11</v>
      </c>
      <c r="C5" s="5" t="s">
        <v>9</v>
      </c>
      <c r="D5" s="7">
        <v>0.02</v>
      </c>
      <c r="E5" s="7">
        <v>0.01</v>
      </c>
    </row>
    <row r="6" spans="1:5" ht="15">
      <c r="A6" s="4" t="s">
        <v>12</v>
      </c>
      <c r="B6" s="6" t="s">
        <v>13</v>
      </c>
      <c r="C6" s="5" t="s">
        <v>9</v>
      </c>
      <c r="D6" s="7">
        <v>0.02</v>
      </c>
      <c r="E6" s="7">
        <v>0.01</v>
      </c>
    </row>
    <row r="7" spans="1:5" ht="15">
      <c r="A7" s="4" t="s">
        <v>14</v>
      </c>
      <c r="B7" s="6" t="s">
        <v>15</v>
      </c>
      <c r="C7" s="5" t="s">
        <v>9</v>
      </c>
      <c r="D7" s="7">
        <v>0.02</v>
      </c>
      <c r="E7" s="7">
        <v>0.01</v>
      </c>
    </row>
    <row r="9" spans="1:5" ht="15">
      <c r="A9" s="2" t="s">
        <v>16</v>
      </c>
      <c r="B9" s="2"/>
      <c r="C9" s="2"/>
      <c r="D9" s="2"/>
      <c r="E9" s="2"/>
    </row>
    <row r="10" spans="1:5" ht="15">
      <c r="A10" s="4" t="s">
        <v>17</v>
      </c>
      <c r="B10" s="4" t="s">
        <v>9</v>
      </c>
      <c r="C10" s="5" t="s">
        <v>9</v>
      </c>
      <c r="D10" s="5" t="s">
        <v>9</v>
      </c>
      <c r="E10" s="5" t="s">
        <v>9</v>
      </c>
    </row>
    <row r="11" spans="1:5" ht="15">
      <c r="A11" s="4" t="s">
        <v>18</v>
      </c>
      <c r="B11" s="6" t="s">
        <v>19</v>
      </c>
      <c r="C11" s="5" t="s">
        <v>9</v>
      </c>
      <c r="D11" s="7">
        <v>0.02</v>
      </c>
      <c r="E11" s="7">
        <v>0.01</v>
      </c>
    </row>
    <row r="12" spans="1:5" ht="15">
      <c r="A12" s="4" t="s">
        <v>12</v>
      </c>
      <c r="B12" s="6" t="s">
        <v>20</v>
      </c>
      <c r="C12" s="5" t="s">
        <v>9</v>
      </c>
      <c r="D12" s="7">
        <v>0.02</v>
      </c>
      <c r="E12" s="7">
        <v>0.01</v>
      </c>
    </row>
    <row r="13" spans="1:5" ht="15">
      <c r="A13" s="4" t="s">
        <v>21</v>
      </c>
      <c r="B13" s="6" t="s">
        <v>22</v>
      </c>
      <c r="C13" s="5" t="s">
        <v>9</v>
      </c>
      <c r="D13" s="7">
        <v>0.02</v>
      </c>
      <c r="E13" s="7">
        <v>0.01</v>
      </c>
    </row>
    <row r="15" spans="1:5" ht="15">
      <c r="A15" s="2" t="s">
        <v>23</v>
      </c>
      <c r="B15" s="2"/>
      <c r="C15" s="2"/>
      <c r="D15" s="2"/>
      <c r="E15" s="2"/>
    </row>
    <row r="16" spans="1:5" ht="15">
      <c r="A16" s="4" t="s">
        <v>24</v>
      </c>
      <c r="B16" s="4" t="s">
        <v>9</v>
      </c>
      <c r="C16" s="5" t="s">
        <v>9</v>
      </c>
      <c r="D16" s="5" t="s">
        <v>9</v>
      </c>
      <c r="E16" s="5" t="s">
        <v>9</v>
      </c>
    </row>
    <row r="17" spans="1:5" ht="15">
      <c r="A17" s="4" t="s">
        <v>25</v>
      </c>
      <c r="B17" s="6" t="s">
        <v>26</v>
      </c>
      <c r="C17" s="5" t="s">
        <v>9</v>
      </c>
      <c r="D17" s="7">
        <v>0.02</v>
      </c>
      <c r="E17" s="7">
        <v>0.01</v>
      </c>
    </row>
    <row r="18" spans="1:5" ht="15">
      <c r="A18" s="4" t="s">
        <v>12</v>
      </c>
      <c r="B18" s="6" t="s">
        <v>27</v>
      </c>
      <c r="C18" s="5" t="s">
        <v>9</v>
      </c>
      <c r="D18" s="7">
        <v>0.02</v>
      </c>
      <c r="E18" s="7">
        <v>0.01</v>
      </c>
    </row>
    <row r="19" spans="1:5" ht="15">
      <c r="A19" s="4" t="s">
        <v>28</v>
      </c>
      <c r="B19" s="6" t="s">
        <v>29</v>
      </c>
      <c r="C19" s="5" t="s">
        <v>9</v>
      </c>
      <c r="D19" s="7">
        <v>0.02</v>
      </c>
      <c r="E19" s="7">
        <v>0.01</v>
      </c>
    </row>
    <row r="21" spans="1:5" ht="15">
      <c r="A21" s="2" t="s">
        <v>30</v>
      </c>
      <c r="B21" s="2"/>
      <c r="C21" s="2"/>
      <c r="D21" s="2"/>
      <c r="E21" s="2"/>
    </row>
    <row r="22" spans="1:5" ht="15">
      <c r="A22" s="4" t="s">
        <v>31</v>
      </c>
      <c r="B22" s="4" t="s">
        <v>9</v>
      </c>
      <c r="C22" s="5" t="s">
        <v>9</v>
      </c>
      <c r="D22" s="5" t="s">
        <v>9</v>
      </c>
      <c r="E22" s="5" t="s">
        <v>9</v>
      </c>
    </row>
    <row r="23" spans="1:5" ht="15">
      <c r="A23" s="4" t="s">
        <v>12</v>
      </c>
      <c r="B23" s="6" t="s">
        <v>32</v>
      </c>
      <c r="C23" s="5" t="s">
        <v>9</v>
      </c>
      <c r="D23" s="7">
        <v>0.02</v>
      </c>
      <c r="E23" s="7">
        <v>0.01</v>
      </c>
    </row>
    <row r="24" spans="1:5" ht="15">
      <c r="A24" s="4" t="s">
        <v>28</v>
      </c>
      <c r="B24" s="6" t="s">
        <v>33</v>
      </c>
      <c r="C24" s="5" t="s">
        <v>9</v>
      </c>
      <c r="D24" s="7">
        <v>0.02</v>
      </c>
      <c r="E24" s="7">
        <v>0.01</v>
      </c>
    </row>
  </sheetData>
  <sheetProtection/>
  <mergeCells count="5">
    <mergeCell ref="A1:E1"/>
    <mergeCell ref="A2:E2"/>
    <mergeCell ref="A9:E9"/>
    <mergeCell ref="A15:E15"/>
    <mergeCell ref="A21:E21"/>
  </mergeCells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T1"/>
  <sheetViews>
    <sheetView zoomScalePageLayoutView="0" workbookViewId="0" topLeftCell="A1">
      <selection activeCell="ET1" sqref="ET1"/>
    </sheetView>
  </sheetViews>
  <sheetFormatPr defaultColWidth="9.140625" defaultRowHeight="15"/>
  <sheetData>
    <row r="1" spans="1:150" ht="15">
      <c r="A1" t="e">
        <f>IF('AY 2012-13 SALARY'!1:1,"AAAAAHUrVQA=",0)</f>
        <v>#VALUE!</v>
      </c>
      <c r="B1" t="e">
        <f>AND('AY 2012-13 SALARY'!A1,"AAAAAHUrVQE=")</f>
        <v>#VALUE!</v>
      </c>
      <c r="C1" t="e">
        <f>AND('AY 2012-13 SALARY'!B1,"AAAAAHUrVQI=")</f>
        <v>#VALUE!</v>
      </c>
      <c r="D1" t="e">
        <f>AND('AY 2012-13 SALARY'!C1,"AAAAAHUrVQM=")</f>
        <v>#VALUE!</v>
      </c>
      <c r="E1" t="e">
        <f>AND('AY 2012-13 SALARY'!D1,"AAAAAHUrVQQ=")</f>
        <v>#VALUE!</v>
      </c>
      <c r="F1" t="e">
        <f>AND('AY 2012-13 SALARY'!E1,"AAAAAHUrVQU=")</f>
        <v>#VALUE!</v>
      </c>
      <c r="G1">
        <f>IF('AY 2012-13 SALARY'!2:2,"AAAAAHUrVQY=",0)</f>
        <v>0</v>
      </c>
      <c r="H1" t="e">
        <f>AND('AY 2012-13 SALARY'!A2,"AAAAAHUrVQc=")</f>
        <v>#VALUE!</v>
      </c>
      <c r="I1" t="e">
        <f>AND('AY 2012-13 SALARY'!B2,"AAAAAHUrVQg=")</f>
        <v>#VALUE!</v>
      </c>
      <c r="J1" t="e">
        <f>AND('AY 2012-13 SALARY'!C2,"AAAAAHUrVQk=")</f>
        <v>#VALUE!</v>
      </c>
      <c r="K1" t="e">
        <f>AND('AY 2012-13 SALARY'!D2,"AAAAAHUrVQo=")</f>
        <v>#VALUE!</v>
      </c>
      <c r="L1" t="e">
        <f>AND('AY 2012-13 SALARY'!E2,"AAAAAHUrVQs=")</f>
        <v>#VALUE!</v>
      </c>
      <c r="M1">
        <f>IF('AY 2012-13 SALARY'!3:3,"AAAAAHUrVQw=",0)</f>
        <v>0</v>
      </c>
      <c r="N1" t="e">
        <f>AND('AY 2012-13 SALARY'!A3,"AAAAAHUrVQ0=")</f>
        <v>#VALUE!</v>
      </c>
      <c r="O1" t="e">
        <f>AND('AY 2012-13 SALARY'!B3,"AAAAAHUrVQ4=")</f>
        <v>#VALUE!</v>
      </c>
      <c r="P1" t="e">
        <f>AND('AY 2012-13 SALARY'!C3,"AAAAAHUrVQ8=")</f>
        <v>#VALUE!</v>
      </c>
      <c r="Q1" t="e">
        <f>AND('AY 2012-13 SALARY'!D3,"AAAAAHUrVRA=")</f>
        <v>#VALUE!</v>
      </c>
      <c r="R1" t="e">
        <f>AND('AY 2012-13 SALARY'!E3,"AAAAAHUrVRE=")</f>
        <v>#VALUE!</v>
      </c>
      <c r="S1">
        <f>IF('AY 2012-13 SALARY'!4:4,"AAAAAHUrVRI=",0)</f>
        <v>0</v>
      </c>
      <c r="T1" t="e">
        <f>AND('AY 2012-13 SALARY'!A4,"AAAAAHUrVRM=")</f>
        <v>#VALUE!</v>
      </c>
      <c r="U1" t="e">
        <f>AND('AY 2012-13 SALARY'!B4,"AAAAAHUrVRQ=")</f>
        <v>#VALUE!</v>
      </c>
      <c r="V1" t="e">
        <f>AND('AY 2012-13 SALARY'!C4,"AAAAAHUrVRU=")</f>
        <v>#VALUE!</v>
      </c>
      <c r="W1" t="e">
        <f>AND('AY 2012-13 SALARY'!D4,"AAAAAHUrVRY=")</f>
        <v>#VALUE!</v>
      </c>
      <c r="X1" t="e">
        <f>AND('AY 2012-13 SALARY'!E4,"AAAAAHUrVRc=")</f>
        <v>#VALUE!</v>
      </c>
      <c r="Y1">
        <f>IF('AY 2012-13 SALARY'!5:5,"AAAAAHUrVRg=",0)</f>
        <v>0</v>
      </c>
      <c r="Z1" t="e">
        <f>AND('AY 2012-13 SALARY'!A5,"AAAAAHUrVRk=")</f>
        <v>#VALUE!</v>
      </c>
      <c r="AA1" t="e">
        <f>AND('AY 2012-13 SALARY'!B5,"AAAAAHUrVRo=")</f>
        <v>#VALUE!</v>
      </c>
      <c r="AB1" t="e">
        <f>AND('AY 2012-13 SALARY'!C5,"AAAAAHUrVRs=")</f>
        <v>#VALUE!</v>
      </c>
      <c r="AC1" t="e">
        <f>AND('AY 2012-13 SALARY'!D5,"AAAAAHUrVRw=")</f>
        <v>#VALUE!</v>
      </c>
      <c r="AD1" t="e">
        <f>AND('AY 2012-13 SALARY'!E5,"AAAAAHUrVR0=")</f>
        <v>#VALUE!</v>
      </c>
      <c r="AE1">
        <f>IF('AY 2012-13 SALARY'!6:6,"AAAAAHUrVR4=",0)</f>
        <v>0</v>
      </c>
      <c r="AF1" t="e">
        <f>AND('AY 2012-13 SALARY'!A6,"AAAAAHUrVR8=")</f>
        <v>#VALUE!</v>
      </c>
      <c r="AG1" t="e">
        <f>AND('AY 2012-13 SALARY'!B6,"AAAAAHUrVSA=")</f>
        <v>#VALUE!</v>
      </c>
      <c r="AH1" t="e">
        <f>AND('AY 2012-13 SALARY'!C6,"AAAAAHUrVSE=")</f>
        <v>#VALUE!</v>
      </c>
      <c r="AI1" t="e">
        <f>AND('AY 2012-13 SALARY'!D6,"AAAAAHUrVSI=")</f>
        <v>#VALUE!</v>
      </c>
      <c r="AJ1" t="e">
        <f>AND('AY 2012-13 SALARY'!E6,"AAAAAHUrVSM=")</f>
        <v>#VALUE!</v>
      </c>
      <c r="AK1">
        <f>IF('AY 2012-13 SALARY'!7:7,"AAAAAHUrVSQ=",0)</f>
        <v>0</v>
      </c>
      <c r="AL1" t="e">
        <f>AND('AY 2012-13 SALARY'!A7,"AAAAAHUrVSU=")</f>
        <v>#VALUE!</v>
      </c>
      <c r="AM1" t="e">
        <f>AND('AY 2012-13 SALARY'!B7,"AAAAAHUrVSY=")</f>
        <v>#VALUE!</v>
      </c>
      <c r="AN1" t="e">
        <f>AND('AY 2012-13 SALARY'!C7,"AAAAAHUrVSc=")</f>
        <v>#VALUE!</v>
      </c>
      <c r="AO1" t="e">
        <f>AND('AY 2012-13 SALARY'!D7,"AAAAAHUrVSg=")</f>
        <v>#VALUE!</v>
      </c>
      <c r="AP1" t="e">
        <f>AND('AY 2012-13 SALARY'!E7,"AAAAAHUrVSk=")</f>
        <v>#VALUE!</v>
      </c>
      <c r="AQ1">
        <f>IF('AY 2012-13 SALARY'!8:8,"AAAAAHUrVSo=",0)</f>
        <v>0</v>
      </c>
      <c r="AR1" t="e">
        <f>AND('AY 2012-13 SALARY'!A8,"AAAAAHUrVSs=")</f>
        <v>#VALUE!</v>
      </c>
      <c r="AS1" t="e">
        <f>AND('AY 2012-13 SALARY'!B8,"AAAAAHUrVSw=")</f>
        <v>#VALUE!</v>
      </c>
      <c r="AT1" t="e">
        <f>AND('AY 2012-13 SALARY'!C8,"AAAAAHUrVS0=")</f>
        <v>#VALUE!</v>
      </c>
      <c r="AU1" t="e">
        <f>AND('AY 2012-13 SALARY'!D8,"AAAAAHUrVS4=")</f>
        <v>#VALUE!</v>
      </c>
      <c r="AV1" t="e">
        <f>AND('AY 2012-13 SALARY'!E8,"AAAAAHUrVS8=")</f>
        <v>#VALUE!</v>
      </c>
      <c r="AW1">
        <f>IF('AY 2012-13 SALARY'!9:9,"AAAAAHUrVTA=",0)</f>
        <v>0</v>
      </c>
      <c r="AX1" t="e">
        <f>AND('AY 2012-13 SALARY'!A9,"AAAAAHUrVTE=")</f>
        <v>#VALUE!</v>
      </c>
      <c r="AY1" t="e">
        <f>AND('AY 2012-13 SALARY'!B9,"AAAAAHUrVTI=")</f>
        <v>#VALUE!</v>
      </c>
      <c r="AZ1" t="e">
        <f>AND('AY 2012-13 SALARY'!C9,"AAAAAHUrVTM=")</f>
        <v>#VALUE!</v>
      </c>
      <c r="BA1" t="e">
        <f>AND('AY 2012-13 SALARY'!D9,"AAAAAHUrVTQ=")</f>
        <v>#VALUE!</v>
      </c>
      <c r="BB1" t="e">
        <f>AND('AY 2012-13 SALARY'!E9,"AAAAAHUrVTU=")</f>
        <v>#VALUE!</v>
      </c>
      <c r="BC1">
        <f>IF('AY 2012-13 SALARY'!10:10,"AAAAAHUrVTY=",0)</f>
        <v>0</v>
      </c>
      <c r="BD1" t="e">
        <f>AND('AY 2012-13 SALARY'!A10,"AAAAAHUrVTc=")</f>
        <v>#VALUE!</v>
      </c>
      <c r="BE1" t="e">
        <f>AND('AY 2012-13 SALARY'!B10,"AAAAAHUrVTg=")</f>
        <v>#VALUE!</v>
      </c>
      <c r="BF1" t="e">
        <f>AND('AY 2012-13 SALARY'!C10,"AAAAAHUrVTk=")</f>
        <v>#VALUE!</v>
      </c>
      <c r="BG1" t="e">
        <f>AND('AY 2012-13 SALARY'!D10,"AAAAAHUrVTo=")</f>
        <v>#VALUE!</v>
      </c>
      <c r="BH1" t="e">
        <f>AND('AY 2012-13 SALARY'!E10,"AAAAAHUrVTs=")</f>
        <v>#VALUE!</v>
      </c>
      <c r="BI1">
        <f>IF('AY 2012-13 SALARY'!11:11,"AAAAAHUrVTw=",0)</f>
        <v>0</v>
      </c>
      <c r="BJ1" t="e">
        <f>AND('AY 2012-13 SALARY'!A11,"AAAAAHUrVT0=")</f>
        <v>#VALUE!</v>
      </c>
      <c r="BK1" t="e">
        <f>AND('AY 2012-13 SALARY'!B11,"AAAAAHUrVT4=")</f>
        <v>#VALUE!</v>
      </c>
      <c r="BL1" t="e">
        <f>AND('AY 2012-13 SALARY'!C11,"AAAAAHUrVT8=")</f>
        <v>#VALUE!</v>
      </c>
      <c r="BM1" t="e">
        <f>AND('AY 2012-13 SALARY'!D11,"AAAAAHUrVUA=")</f>
        <v>#VALUE!</v>
      </c>
      <c r="BN1" t="e">
        <f>AND('AY 2012-13 SALARY'!E11,"AAAAAHUrVUE=")</f>
        <v>#VALUE!</v>
      </c>
      <c r="BO1">
        <f>IF('AY 2012-13 SALARY'!12:12,"AAAAAHUrVUI=",0)</f>
        <v>0</v>
      </c>
      <c r="BP1" t="e">
        <f>AND('AY 2012-13 SALARY'!A12,"AAAAAHUrVUM=")</f>
        <v>#VALUE!</v>
      </c>
      <c r="BQ1" t="e">
        <f>AND('AY 2012-13 SALARY'!B12,"AAAAAHUrVUQ=")</f>
        <v>#VALUE!</v>
      </c>
      <c r="BR1" t="e">
        <f>AND('AY 2012-13 SALARY'!C12,"AAAAAHUrVUU=")</f>
        <v>#VALUE!</v>
      </c>
      <c r="BS1" t="e">
        <f>AND('AY 2012-13 SALARY'!D12,"AAAAAHUrVUY=")</f>
        <v>#VALUE!</v>
      </c>
      <c r="BT1" t="e">
        <f>AND('AY 2012-13 SALARY'!E12,"AAAAAHUrVUc=")</f>
        <v>#VALUE!</v>
      </c>
      <c r="BU1">
        <f>IF('AY 2012-13 SALARY'!13:13,"AAAAAHUrVUg=",0)</f>
        <v>0</v>
      </c>
      <c r="BV1" t="e">
        <f>AND('AY 2012-13 SALARY'!A13,"AAAAAHUrVUk=")</f>
        <v>#VALUE!</v>
      </c>
      <c r="BW1" t="e">
        <f>AND('AY 2012-13 SALARY'!B13,"AAAAAHUrVUo=")</f>
        <v>#VALUE!</v>
      </c>
      <c r="BX1" t="e">
        <f>AND('AY 2012-13 SALARY'!C13,"AAAAAHUrVUs=")</f>
        <v>#VALUE!</v>
      </c>
      <c r="BY1" t="e">
        <f>AND('AY 2012-13 SALARY'!D13,"AAAAAHUrVUw=")</f>
        <v>#VALUE!</v>
      </c>
      <c r="BZ1" t="e">
        <f>AND('AY 2012-13 SALARY'!E13,"AAAAAHUrVU0=")</f>
        <v>#VALUE!</v>
      </c>
      <c r="CA1">
        <f>IF('AY 2012-13 SALARY'!14:14,"AAAAAHUrVU4=",0)</f>
        <v>0</v>
      </c>
      <c r="CB1" t="e">
        <f>AND('AY 2012-13 SALARY'!A14,"AAAAAHUrVU8=")</f>
        <v>#VALUE!</v>
      </c>
      <c r="CC1" t="e">
        <f>AND('AY 2012-13 SALARY'!B14,"AAAAAHUrVVA=")</f>
        <v>#VALUE!</v>
      </c>
      <c r="CD1" t="e">
        <f>AND('AY 2012-13 SALARY'!C14,"AAAAAHUrVVE=")</f>
        <v>#VALUE!</v>
      </c>
      <c r="CE1" t="e">
        <f>AND('AY 2012-13 SALARY'!D14,"AAAAAHUrVVI=")</f>
        <v>#VALUE!</v>
      </c>
      <c r="CF1" t="e">
        <f>AND('AY 2012-13 SALARY'!E14,"AAAAAHUrVVM=")</f>
        <v>#VALUE!</v>
      </c>
      <c r="CG1">
        <f>IF('AY 2012-13 SALARY'!15:15,"AAAAAHUrVVQ=",0)</f>
        <v>0</v>
      </c>
      <c r="CH1" t="e">
        <f>AND('AY 2012-13 SALARY'!A15,"AAAAAHUrVVU=")</f>
        <v>#VALUE!</v>
      </c>
      <c r="CI1" t="e">
        <f>AND('AY 2012-13 SALARY'!B15,"AAAAAHUrVVY=")</f>
        <v>#VALUE!</v>
      </c>
      <c r="CJ1" t="e">
        <f>AND('AY 2012-13 SALARY'!C15,"AAAAAHUrVVc=")</f>
        <v>#VALUE!</v>
      </c>
      <c r="CK1" t="e">
        <f>AND('AY 2012-13 SALARY'!D15,"AAAAAHUrVVg=")</f>
        <v>#VALUE!</v>
      </c>
      <c r="CL1" t="e">
        <f>AND('AY 2012-13 SALARY'!E15,"AAAAAHUrVVk=")</f>
        <v>#VALUE!</v>
      </c>
      <c r="CM1">
        <f>IF('AY 2012-13 SALARY'!16:16,"AAAAAHUrVVo=",0)</f>
        <v>0</v>
      </c>
      <c r="CN1" t="e">
        <f>AND('AY 2012-13 SALARY'!A16,"AAAAAHUrVVs=")</f>
        <v>#VALUE!</v>
      </c>
      <c r="CO1" t="e">
        <f>AND('AY 2012-13 SALARY'!B16,"AAAAAHUrVVw=")</f>
        <v>#VALUE!</v>
      </c>
      <c r="CP1" t="e">
        <f>AND('AY 2012-13 SALARY'!C16,"AAAAAHUrVV0=")</f>
        <v>#VALUE!</v>
      </c>
      <c r="CQ1" t="e">
        <f>AND('AY 2012-13 SALARY'!D16,"AAAAAHUrVV4=")</f>
        <v>#VALUE!</v>
      </c>
      <c r="CR1" t="e">
        <f>AND('AY 2012-13 SALARY'!E16,"AAAAAHUrVV8=")</f>
        <v>#VALUE!</v>
      </c>
      <c r="CS1">
        <f>IF('AY 2012-13 SALARY'!17:17,"AAAAAHUrVWA=",0)</f>
        <v>0</v>
      </c>
      <c r="CT1" t="e">
        <f>AND('AY 2012-13 SALARY'!A17,"AAAAAHUrVWE=")</f>
        <v>#VALUE!</v>
      </c>
      <c r="CU1" t="e">
        <f>AND('AY 2012-13 SALARY'!B17,"AAAAAHUrVWI=")</f>
        <v>#VALUE!</v>
      </c>
      <c r="CV1" t="e">
        <f>AND('AY 2012-13 SALARY'!C17,"AAAAAHUrVWM=")</f>
        <v>#VALUE!</v>
      </c>
      <c r="CW1" t="e">
        <f>AND('AY 2012-13 SALARY'!D17,"AAAAAHUrVWQ=")</f>
        <v>#VALUE!</v>
      </c>
      <c r="CX1" t="e">
        <f>AND('AY 2012-13 SALARY'!E17,"AAAAAHUrVWU=")</f>
        <v>#VALUE!</v>
      </c>
      <c r="CY1">
        <f>IF('AY 2012-13 SALARY'!18:18,"AAAAAHUrVWY=",0)</f>
        <v>0</v>
      </c>
      <c r="CZ1" t="e">
        <f>AND('AY 2012-13 SALARY'!A18,"AAAAAHUrVWc=")</f>
        <v>#VALUE!</v>
      </c>
      <c r="DA1" t="e">
        <f>AND('AY 2012-13 SALARY'!B18,"AAAAAHUrVWg=")</f>
        <v>#VALUE!</v>
      </c>
      <c r="DB1" t="e">
        <f>AND('AY 2012-13 SALARY'!C18,"AAAAAHUrVWk=")</f>
        <v>#VALUE!</v>
      </c>
      <c r="DC1" t="e">
        <f>AND('AY 2012-13 SALARY'!D18,"AAAAAHUrVWo=")</f>
        <v>#VALUE!</v>
      </c>
      <c r="DD1" t="e">
        <f>AND('AY 2012-13 SALARY'!E18,"AAAAAHUrVWs=")</f>
        <v>#VALUE!</v>
      </c>
      <c r="DE1">
        <f>IF('AY 2012-13 SALARY'!19:19,"AAAAAHUrVWw=",0)</f>
        <v>0</v>
      </c>
      <c r="DF1" t="e">
        <f>AND('AY 2012-13 SALARY'!A19,"AAAAAHUrVW0=")</f>
        <v>#VALUE!</v>
      </c>
      <c r="DG1" t="e">
        <f>AND('AY 2012-13 SALARY'!B19,"AAAAAHUrVW4=")</f>
        <v>#VALUE!</v>
      </c>
      <c r="DH1" t="e">
        <f>AND('AY 2012-13 SALARY'!C19,"AAAAAHUrVW8=")</f>
        <v>#VALUE!</v>
      </c>
      <c r="DI1" t="e">
        <f>AND('AY 2012-13 SALARY'!D19,"AAAAAHUrVXA=")</f>
        <v>#VALUE!</v>
      </c>
      <c r="DJ1" t="e">
        <f>AND('AY 2012-13 SALARY'!E19,"AAAAAHUrVXE=")</f>
        <v>#VALUE!</v>
      </c>
      <c r="DK1">
        <f>IF('AY 2012-13 SALARY'!20:20,"AAAAAHUrVXI=",0)</f>
        <v>0</v>
      </c>
      <c r="DL1" t="e">
        <f>AND('AY 2012-13 SALARY'!A20,"AAAAAHUrVXM=")</f>
        <v>#VALUE!</v>
      </c>
      <c r="DM1" t="e">
        <f>AND('AY 2012-13 SALARY'!B20,"AAAAAHUrVXQ=")</f>
        <v>#VALUE!</v>
      </c>
      <c r="DN1" t="e">
        <f>AND('AY 2012-13 SALARY'!C20,"AAAAAHUrVXU=")</f>
        <v>#VALUE!</v>
      </c>
      <c r="DO1" t="e">
        <f>AND('AY 2012-13 SALARY'!D20,"AAAAAHUrVXY=")</f>
        <v>#VALUE!</v>
      </c>
      <c r="DP1" t="e">
        <f>AND('AY 2012-13 SALARY'!E20,"AAAAAHUrVXc=")</f>
        <v>#VALUE!</v>
      </c>
      <c r="DQ1">
        <f>IF('AY 2012-13 SALARY'!21:21,"AAAAAHUrVXg=",0)</f>
        <v>0</v>
      </c>
      <c r="DR1" t="e">
        <f>AND('AY 2012-13 SALARY'!A21,"AAAAAHUrVXk=")</f>
        <v>#VALUE!</v>
      </c>
      <c r="DS1" t="e">
        <f>AND('AY 2012-13 SALARY'!B21,"AAAAAHUrVXo=")</f>
        <v>#VALUE!</v>
      </c>
      <c r="DT1" t="e">
        <f>AND('AY 2012-13 SALARY'!C21,"AAAAAHUrVXs=")</f>
        <v>#VALUE!</v>
      </c>
      <c r="DU1" t="e">
        <f>AND('AY 2012-13 SALARY'!D21,"AAAAAHUrVXw=")</f>
        <v>#VALUE!</v>
      </c>
      <c r="DV1" t="e">
        <f>AND('AY 2012-13 SALARY'!E21,"AAAAAHUrVX0=")</f>
        <v>#VALUE!</v>
      </c>
      <c r="DW1">
        <f>IF('AY 2012-13 SALARY'!22:22,"AAAAAHUrVX4=",0)</f>
        <v>0</v>
      </c>
      <c r="DX1" t="e">
        <f>AND('AY 2012-13 SALARY'!A22,"AAAAAHUrVX8=")</f>
        <v>#VALUE!</v>
      </c>
      <c r="DY1" t="e">
        <f>AND('AY 2012-13 SALARY'!B22,"AAAAAHUrVYA=")</f>
        <v>#VALUE!</v>
      </c>
      <c r="DZ1" t="e">
        <f>AND('AY 2012-13 SALARY'!C22,"AAAAAHUrVYE=")</f>
        <v>#VALUE!</v>
      </c>
      <c r="EA1" t="e">
        <f>AND('AY 2012-13 SALARY'!D22,"AAAAAHUrVYI=")</f>
        <v>#VALUE!</v>
      </c>
      <c r="EB1" t="e">
        <f>AND('AY 2012-13 SALARY'!E22,"AAAAAHUrVYM=")</f>
        <v>#VALUE!</v>
      </c>
      <c r="EC1">
        <f>IF('AY 2012-13 SALARY'!23:23,"AAAAAHUrVYQ=",0)</f>
        <v>0</v>
      </c>
      <c r="ED1" t="e">
        <f>AND('AY 2012-13 SALARY'!A23,"AAAAAHUrVYU=")</f>
        <v>#VALUE!</v>
      </c>
      <c r="EE1" t="e">
        <f>AND('AY 2012-13 SALARY'!B23,"AAAAAHUrVYY=")</f>
        <v>#VALUE!</v>
      </c>
      <c r="EF1" t="e">
        <f>AND('AY 2012-13 SALARY'!C23,"AAAAAHUrVYc=")</f>
        <v>#VALUE!</v>
      </c>
      <c r="EG1" t="e">
        <f>AND('AY 2012-13 SALARY'!D23,"AAAAAHUrVYg=")</f>
        <v>#VALUE!</v>
      </c>
      <c r="EH1" t="e">
        <f>AND('AY 2012-13 SALARY'!E23,"AAAAAHUrVYk=")</f>
        <v>#VALUE!</v>
      </c>
      <c r="EI1">
        <f>IF('AY 2012-13 SALARY'!24:24,"AAAAAHUrVYo=",0)</f>
        <v>0</v>
      </c>
      <c r="EJ1" t="e">
        <f>AND('AY 2012-13 SALARY'!A24,"AAAAAHUrVYs=")</f>
        <v>#VALUE!</v>
      </c>
      <c r="EK1" t="e">
        <f>AND('AY 2012-13 SALARY'!B24,"AAAAAHUrVYw=")</f>
        <v>#VALUE!</v>
      </c>
      <c r="EL1" t="e">
        <f>AND('AY 2012-13 SALARY'!C24,"AAAAAHUrVY0=")</f>
        <v>#VALUE!</v>
      </c>
      <c r="EM1" t="e">
        <f>AND('AY 2012-13 SALARY'!D24,"AAAAAHUrVY4=")</f>
        <v>#VALUE!</v>
      </c>
      <c r="EN1" t="e">
        <f>AND('AY 2012-13 SALARY'!E24,"AAAAAHUrVY8=")</f>
        <v>#VALUE!</v>
      </c>
      <c r="EO1" t="e">
        <f>IF('AY 2012-13 SALARY'!A:A,"AAAAAHUrVZA=",0)</f>
        <v>#VALUE!</v>
      </c>
      <c r="EP1">
        <f>IF('AY 2012-13 SALARY'!B:B,"AAAAAHUrVZE=",0)</f>
        <v>0</v>
      </c>
      <c r="EQ1">
        <f>IF('AY 2012-13 SALARY'!C:C,"AAAAAHUrVZI=",0)</f>
        <v>0</v>
      </c>
      <c r="ER1">
        <f>IF('AY 2012-13 SALARY'!D:D,"AAAAAHUrVZM=",0)</f>
        <v>0</v>
      </c>
      <c r="ES1" t="e">
        <f>IF('AY 2012-13 SALARY'!E:E,"AAAAAHUrVZQ=",0)</f>
        <v>#VALUE!</v>
      </c>
      <c r="ET1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Kaushik Joshi</dc:creator>
  <cp:keywords/>
  <dc:description/>
  <cp:lastModifiedBy>Kaushik Joshi</cp:lastModifiedBy>
  <dcterms:created xsi:type="dcterms:W3CDTF">2011-07-11T05:42:21Z</dcterms:created>
  <dcterms:modified xsi:type="dcterms:W3CDTF">2011-07-11T05:43:15Z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19yQQO9edREEW6Qj6fyZ4znw4JyexZ8fbMBlRdpNxPag</vt:lpwstr>
  </property>
  <property fmtid="{D5CDD505-2E9C-101B-9397-08002B2CF9AE}" pid="4" name="Google.Documents.RevisionId">
    <vt:lpwstr>03733300754716992961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